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Пример 1" sheetId="3" r:id="rId1"/>
    <sheet name="Пример 2" sheetId="4" r:id="rId2"/>
    <sheet name="Пример 3" sheetId="1" r:id="rId3"/>
  </sheets>
  <calcPr calcId="162913"/>
  <oleSize ref="A1:O26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<sst xmlns="http://schemas.openxmlformats.org/spreadsheetml/2006/main" count="112" uniqueCount="68">
  <si>
    <t>1. Расчет оценочного обязательства</t>
  </si>
  <si>
    <t>A</t>
  </si>
  <si>
    <t>B</t>
  </si>
  <si>
    <t>C=A*B</t>
  </si>
  <si>
    <t>n/a</t>
  </si>
  <si>
    <t>Наибольшее значение интервала</t>
  </si>
  <si>
    <t>Наименьшее значение интервала</t>
  </si>
  <si>
    <t>Середина интервала</t>
  </si>
  <si>
    <t>Вероятность</t>
  </si>
  <si>
    <t>Средневзвешенная величина</t>
  </si>
  <si>
    <t>D</t>
  </si>
  <si>
    <t>C = (A+B)/2</t>
  </si>
  <si>
    <t>E=C*D</t>
  </si>
  <si>
    <t>Счет</t>
  </si>
  <si>
    <t>Дебет</t>
  </si>
  <si>
    <t>Кредит</t>
  </si>
  <si>
    <t>96 «Резервы предстоящих расходов»</t>
  </si>
  <si>
    <t>Списана неиспользованная сумма резерва</t>
  </si>
  <si>
    <t>Использование оценочного обязательства</t>
  </si>
  <si>
    <t>68 «Расчеты по налогам и сборам»</t>
  </si>
  <si>
    <t>91.1 «Прочие доходы»</t>
  </si>
  <si>
    <t>26 «Общехозяйственные расходы»</t>
  </si>
  <si>
    <t>Итого обороты</t>
  </si>
  <si>
    <t>Сотрудник 1</t>
  </si>
  <si>
    <t>Сотрудник 2</t>
  </si>
  <si>
    <t>Сотрудник 3</t>
  </si>
  <si>
    <t>Сотрудники</t>
  </si>
  <si>
    <t>Среднедневной заработок</t>
  </si>
  <si>
    <t>Количество дней неиспользованного отпуска</t>
  </si>
  <si>
    <t>Ставка социальных взносов</t>
  </si>
  <si>
    <t>Социальные взносы с резерва на оплату отпуска</t>
  </si>
  <si>
    <t>Итого резерв на оплату отпуска</t>
  </si>
  <si>
    <t>20 «Основное производство»</t>
  </si>
  <si>
    <t>70 «Расчеты с персоналом по оплате труда»</t>
  </si>
  <si>
    <t>69 «Расчеты по социальному страхованию и обеспечению»</t>
  </si>
  <si>
    <t>Брак</t>
  </si>
  <si>
    <t>Без брака</t>
  </si>
  <si>
    <t>Исправимый брак</t>
  </si>
  <si>
    <t>Расходы на единицу</t>
  </si>
  <si>
    <t>Максимальная величина расходов в каждом случае</t>
  </si>
  <si>
    <t>Замена</t>
  </si>
  <si>
    <t>Итого</t>
  </si>
  <si>
    <t>Год</t>
  </si>
  <si>
    <t>Коэффициент дисконтирования</t>
  </si>
  <si>
    <t>Приведенная стоимость</t>
  </si>
  <si>
    <t>Ожидаемые расходы по годам</t>
  </si>
  <si>
    <t>E</t>
  </si>
  <si>
    <t>P=K*E</t>
  </si>
  <si>
    <t>Резерв на оплату отпуска (без соц.взносов)</t>
  </si>
  <si>
    <t>Процент поломок по годам</t>
  </si>
  <si>
    <t>2. Отражение в учете РСБУ</t>
  </si>
  <si>
    <t>Призание оценочного обязательства</t>
  </si>
  <si>
    <t>Корректировка оценочного обязательства на след. отчетную дату</t>
  </si>
  <si>
    <t>Использование резерва</t>
  </si>
  <si>
    <t>44 «Расходы на продажу»</t>
  </si>
  <si>
    <t>Амортизация дисконта</t>
  </si>
  <si>
    <t>91.2 «Прочие расходы» (проценты)</t>
  </si>
  <si>
    <t>10 «Материалы»</t>
  </si>
  <si>
    <t>IV. ДОЛГОСРОЧНЫЕ ОБЯЗАТЕЛЬСТВА</t>
  </si>
  <si>
    <t>Оценочные обязательства</t>
  </si>
  <si>
    <t>V. КРАТКОСРОЧНЫЕ ОБЯЗАТЕЛЬСТВА</t>
  </si>
  <si>
    <t>20X1</t>
  </si>
  <si>
    <t>Баланс</t>
  </si>
  <si>
    <t>20X0</t>
  </si>
  <si>
    <t>2. Отражение в балансе РСБУ</t>
  </si>
  <si>
    <t>Примечание: в учете по МСФО резерв по отпускам отразится в качестве начисленного обязательства. В остальном порядок отражения операций в МСФО аналогичен</t>
  </si>
  <si>
    <t>K = 1/(1+0,1)^год</t>
  </si>
  <si>
    <t>Примечание: Порядок отражения оценочных обязательств в МСФО в целом аналогичен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</si>
</sst>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0.000"/>
    <numFmt numFmtId="166" formatCode="_-* #,##0_-;\-* #,##0_-;_-* &quot;-&quot;??_-;_-@_-"/>
  </numFmts>
  <fonts count="1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i/>
      <sz val="10"/>
      <color theme="0"/>
      <name val="Calibri (body)"/>
      <charset val="204"/>
    </font>
    <font>
      <sz val="10"/>
      <name val="Calibri (body)"/>
      <charset val="204"/>
    </font>
    <font>
      <sz val="10"/>
      <color theme="1"/>
      <name val="Calibri (body)"/>
      <charset val="204"/>
    </font>
    <font>
      <b/>
      <sz val="10"/>
      <name val="Calibri (body)"/>
      <charset val="204"/>
    </font>
    <font>
      <b/>
      <i/>
      <sz val="10"/>
      <color rgb="FFC00000"/>
      <name val="Calibri (body)"/>
      <charset val="204"/>
    </font>
    <font>
      <b/>
      <i/>
      <sz val="10"/>
      <color rgb="FFFF0000"/>
      <name val="Calibri (body)"/>
      <charset val="204"/>
    </font>
    <font>
      <b/>
      <sz val="10"/>
      <color rgb="FFFF0000"/>
      <name val="Calibri (body)"/>
      <charset val="204"/>
    </font>
    <font>
      <b/>
      <sz val="10"/>
      <color rgb="FFC00000"/>
      <name val="Calibri (body)"/>
      <charset val="204"/>
    </font>
    <font>
      <b/>
      <sz val="10"/>
      <color theme="0"/>
      <name val="Calibri (body)"/>
      <charset val="204"/>
    </font>
    <font>
      <b/>
      <sz val="10"/>
      <color theme="1"/>
      <name val="Calibri (body)"/>
      <charset val="204"/>
    </font>
    <font>
      <sz val="10"/>
      <color rgb="FFC00000"/>
      <name val="Calibri (body)"/>
      <charset val="204"/>
    </font>
    <font>
      <i/>
      <sz val="10"/>
      <color theme="1"/>
      <name val="Calibri (body)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rgb="FFC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0">
    <xf numFmtId="0" fontId="0" fillId="0" borderId="0" xfId="0"/>
    <xf numFmtId="16" fontId="3" fillId="3" borderId="1" xfId="0" applyNumberFormat="1" applyFont="1" applyFill="1" applyBorder="1" applyAlignment="1">
      <alignment horizontal="center" wrapText="1"/>
    </xf>
    <xf numFmtId="0" fontId="4" fillId="2" borderId="0" xfId="0" applyFont="1" applyFill="1" applyBorder="1"/>
    <xf numFmtId="3" fontId="4" fillId="2" borderId="0" xfId="0" applyNumberFormat="1" applyFont="1" applyFill="1" applyBorder="1" applyAlignment="1">
      <alignment horizontal="right"/>
    </xf>
    <xf numFmtId="9" fontId="5" fillId="2" borderId="0" xfId="0" applyNumberFormat="1" applyFont="1" applyFill="1" applyBorder="1"/>
    <xf numFmtId="166" fontId="5" fillId="2" borderId="0" xfId="2" applyNumberFormat="1" applyFont="1" applyFill="1" applyBorder="1"/>
    <xf numFmtId="0" fontId="4" fillId="2" borderId="0" xfId="0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9" fontId="6" fillId="2" borderId="1" xfId="0" applyNumberFormat="1" applyFont="1" applyFill="1" applyBorder="1"/>
    <xf numFmtId="166" fontId="6" fillId="2" borderId="1" xfId="2" applyNumberFormat="1" applyFont="1" applyFill="1" applyBorder="1"/>
    <xf numFmtId="0" fontId="7" fillId="0" borderId="0" xfId="1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" fontId="4" fillId="0" borderId="0" xfId="0" applyNumberFormat="1" applyFont="1" applyBorder="1" applyAlignment="1">
      <alignment horizontal="left"/>
    </xf>
    <xf numFmtId="1" fontId="6" fillId="2" borderId="1" xfId="0" applyNumberFormat="1" applyFont="1" applyFill="1" applyBorder="1"/>
    <xf numFmtId="0" fontId="11" fillId="3" borderId="2" xfId="0" applyFont="1" applyFill="1" applyBorder="1" applyAlignment="1"/>
    <xf numFmtId="0" fontId="11" fillId="3" borderId="2" xfId="0" applyFont="1" applyFill="1" applyBorder="1"/>
    <xf numFmtId="0" fontId="12" fillId="2" borderId="4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wrapText="1"/>
    </xf>
    <xf numFmtId="166" fontId="5" fillId="2" borderId="2" xfId="0" applyNumberFormat="1" applyFont="1" applyFill="1" applyBorder="1"/>
    <xf numFmtId="0" fontId="5" fillId="2" borderId="2" xfId="0" applyFont="1" applyFill="1" applyBorder="1"/>
    <xf numFmtId="0" fontId="5" fillId="0" borderId="0" xfId="0" applyFont="1" applyFill="1" applyBorder="1"/>
    <xf numFmtId="0" fontId="5" fillId="0" borderId="0" xfId="0" applyFont="1"/>
    <xf numFmtId="3" fontId="5" fillId="0" borderId="0" xfId="0" applyNumberFormat="1" applyFont="1" applyFill="1" applyBorder="1"/>
    <xf numFmtId="0" fontId="10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5" fillId="2" borderId="0" xfId="0" applyNumberFormat="1" applyFont="1" applyFill="1" applyBorder="1"/>
    <xf numFmtId="165" fontId="5" fillId="2" borderId="0" xfId="0" applyNumberFormat="1" applyFont="1" applyFill="1" applyBorder="1"/>
    <xf numFmtId="165" fontId="5" fillId="2" borderId="1" xfId="0" applyNumberFormat="1" applyFont="1" applyFill="1" applyBorder="1"/>
    <xf numFmtId="1" fontId="5" fillId="0" borderId="0" xfId="0" applyNumberFormat="1" applyFont="1" applyFill="1" applyBorder="1"/>
    <xf numFmtId="165" fontId="5" fillId="0" borderId="0" xfId="0" applyNumberFormat="1" applyFont="1" applyFill="1" applyBorder="1"/>
    <xf numFmtId="9" fontId="5" fillId="0" borderId="0" xfId="0" applyNumberFormat="1" applyFont="1" applyFill="1" applyBorder="1"/>
    <xf numFmtId="4" fontId="5" fillId="0" borderId="0" xfId="0" applyNumberFormat="1" applyFont="1" applyFill="1" applyBorder="1"/>
    <xf numFmtId="166" fontId="4" fillId="2" borderId="0" xfId="2" applyNumberFormat="1" applyFont="1" applyFill="1" applyBorder="1"/>
    <xf numFmtId="166" fontId="4" fillId="2" borderId="0" xfId="2" applyNumberFormat="1" applyFont="1" applyFill="1" applyBorder="1" applyAlignment="1">
      <alignment horizontal="right"/>
    </xf>
    <xf numFmtId="9" fontId="6" fillId="2" borderId="1" xfId="3" applyFont="1" applyFill="1" applyBorder="1"/>
    <xf numFmtId="0" fontId="12" fillId="2" borderId="1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166" fontId="11" fillId="3" borderId="2" xfId="2" applyNumberFormat="1" applyFont="1" applyFill="1" applyBorder="1"/>
    <xf numFmtId="0" fontId="13" fillId="0" borderId="0" xfId="0" applyFont="1"/>
    <xf numFmtId="1" fontId="5" fillId="2" borderId="0" xfId="0" applyNumberFormat="1" applyFont="1" applyFill="1" applyBorder="1" applyAlignment="1">
      <alignment horizontal="center"/>
    </xf>
    <xf numFmtId="0" fontId="14" fillId="0" borderId="0" xfId="0" applyFont="1"/>
    <xf numFmtId="166" fontId="5" fillId="0" borderId="0" xfId="2" applyNumberFormat="1" applyFont="1" applyFill="1" applyBorder="1"/>
    <xf numFmtId="166" fontId="5" fillId="0" borderId="0" xfId="0" applyNumberFormat="1" applyFont="1" applyFill="1" applyBorder="1"/>
    <xf numFmtId="166" fontId="5" fillId="0" borderId="0" xfId="0" applyNumberFormat="1" applyFont="1"/>
    <xf numFmtId="49" fontId="15" fillId="0" borderId="0" xfId="0" applyNumberFormat="1" applyFont="1" applyFill="1" applyBorder="1" applyAlignment="1"/>
    <xf numFmtId="0" fontId="5" fillId="0" borderId="0" xfId="0" applyFont="1" applyBorder="1"/>
    <xf numFmtId="49" fontId="15" fillId="0" borderId="0" xfId="0" applyNumberFormat="1" applyFont="1" applyFill="1" applyBorder="1" applyAlignment="1">
      <alignment vertical="center"/>
    </xf>
    <xf numFmtId="49" fontId="16" fillId="0" borderId="0" xfId="0" applyNumberFormat="1" applyFont="1" applyFill="1" applyBorder="1" applyAlignment="1"/>
    <xf numFmtId="0" fontId="16" fillId="2" borderId="2" xfId="0" applyFont="1" applyFill="1" applyBorder="1" applyAlignment="1"/>
    <xf numFmtId="0" fontId="15" fillId="2" borderId="2" xfId="0" applyFont="1" applyFill="1" applyBorder="1" applyAlignment="1"/>
    <xf numFmtId="166" fontId="5" fillId="2" borderId="2" xfId="2" applyNumberFormat="1" applyFont="1" applyFill="1" applyBorder="1"/>
    <xf numFmtId="0" fontId="15" fillId="0" borderId="0" xfId="0" applyNumberFormat="1" applyFont="1" applyFill="1" applyBorder="1" applyAlignment="1"/>
    <xf numFmtId="0" fontId="5" fillId="0" borderId="0" xfId="0" applyNumberFormat="1" applyFont="1"/>
    <xf numFmtId="166" fontId="17" fillId="0" borderId="0" xfId="0" applyNumberFormat="1" applyFont="1" applyFill="1" applyBorder="1" applyAlignment="1"/>
    <xf numFmtId="16" fontId="3" fillId="3" borderId="1" xfId="0" applyNumberFormat="1" applyFont="1" applyFill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35714</xdr:colOff>
      <xdr:row>0</xdr:row>
      <xdr:rowOff>69057</xdr:rowOff>
    </xdr:from>
    <xdr:to>
      <xdr:col>9</xdr:col>
      <xdr:colOff>23812</xdr:colOff>
      <xdr:row>5</xdr:row>
      <xdr:rowOff>35718</xdr:rowOff>
    </xdr:to>
    <xdr:sp macro="" textlink="">
      <xdr:nvSpPr>
        <xdr:cNvPr id="2" name="TextovéPole 1"/>
        <xdr:cNvSpPr txBox="1"/>
      </xdr:nvSpPr>
      <xdr:spPr>
        <a:xfrm>
          <a:off x="261933" y="69057"/>
          <a:ext cx="10120317" cy="80009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ru-RU" sz="1100" b="1"/>
            <a:t>Пример</a:t>
          </a:r>
          <a:r>
            <a:rPr lang="ru-RU" sz="1100" b="1" baseline="0"/>
            <a:t> 1</a:t>
          </a:r>
          <a:r>
            <a:rPr lang="ru-RU" sz="1100" b="1"/>
            <a:t>. </a:t>
          </a:r>
          <a:r>
            <a:rPr lang="ru-RU" sz="1100" b="0"/>
            <a:t>Необходимо</a:t>
          </a:r>
          <a:r>
            <a:rPr lang="ru-RU" sz="1100" b="0" baseline="0"/>
            <a:t> рассчитать резерв по отпускам работников на отчетную дату на основании имеющихся данных в таблице. Ставка социальных взносов в совокупности составляет 30%.</a:t>
          </a:r>
        </a:p>
        <a:p>
          <a:r>
            <a:rPr lang="ru-RU" sz="1100" b="0" baseline="0"/>
            <a:t>Дополнительное условие: Сотрудник 1 в течение следующего отчетного периода ушел в отпуск. Бухгалтер рассчитал, что отпускные составят 20 000 руб. (без учета социальных взносов).</a:t>
          </a:r>
        </a:p>
        <a:p>
          <a:r>
            <a:rPr lang="ru-RU" sz="1100"/>
            <a:t> </a:t>
          </a:r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330999</xdr:colOff>
      <xdr:row>0</xdr:row>
      <xdr:rowOff>69055</xdr:rowOff>
    </xdr:from>
    <xdr:to>
      <xdr:col>12</xdr:col>
      <xdr:colOff>35718</xdr:colOff>
      <xdr:row>12</xdr:row>
      <xdr:rowOff>0</xdr:rowOff>
    </xdr:to>
    <xdr:sp macro="" textlink="">
      <xdr:nvSpPr>
        <xdr:cNvPr id="4" name="TextovéPole 1"/>
        <xdr:cNvSpPr txBox="1"/>
      </xdr:nvSpPr>
      <xdr:spPr>
        <a:xfrm>
          <a:off x="330999" y="69055"/>
          <a:ext cx="11158532" cy="193119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ru-RU" sz="1100" b="1"/>
            <a:t>Пример</a:t>
          </a:r>
          <a:r>
            <a:rPr lang="ru-RU" sz="1100" b="1" baseline="0"/>
            <a:t> 2</a:t>
          </a:r>
          <a:r>
            <a:rPr lang="ru-RU" sz="1100" b="1"/>
            <a:t>.</a:t>
          </a:r>
          <a:r>
            <a:rPr lang="ru-RU" sz="1100"/>
            <a:t> Компания</a:t>
          </a:r>
          <a:r>
            <a:rPr lang="ru-RU" sz="1100" baseline="0"/>
            <a:t> </a:t>
          </a:r>
          <a:r>
            <a:rPr lang="en-US" sz="1100" baseline="0"/>
            <a:t>WM</a:t>
          </a:r>
          <a:r>
            <a:rPr lang="en-US"/>
            <a:t>achine </a:t>
          </a:r>
          <a:r>
            <a:rPr lang="ru-RU"/>
            <a:t>производит и продает стиральные</a:t>
          </a:r>
          <a:r>
            <a:rPr lang="ru-RU" baseline="0"/>
            <a:t> машины. При продаже она дает гарантию покупателю на 5 лет, в соответствии с которой она обязуется исправить производственный брак, заменить бракованные детали или обменять неисправную стиральную машину на новую. В отчетном периоде было продано 1500 стиральных машин. </a:t>
          </a:r>
        </a:p>
        <a:p>
          <a:r>
            <a:rPr lang="ru-RU" sz="1100" baseline="0"/>
            <a:t>На основании статистических данных за прошлые периоды и имеющейся прочей информации ожидается, что:</a:t>
          </a:r>
        </a:p>
        <a:p>
          <a:r>
            <a:rPr lang="ru-RU" sz="1100" baseline="0"/>
            <a:t>- 85% проданных стиральных машин не имеют никакого брака, 11% имеют исправимый производственный брак, 4% подлежат замене.</a:t>
          </a:r>
        </a:p>
        <a:p>
          <a:r>
            <a:rPr lang="ru-RU" sz="1100" baseline="0"/>
            <a:t>- Стоимость замены стиральной машины составляет 20 000 руб, ремонт в среднем обходится в 5 000 руб.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10%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всех ремонтов/замен приходится на первый год после продажи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15%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на второй год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20%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на третий год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25%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на четвертый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30%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на пятый год сответствеено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Все платежи по обязательствам производятся в конце каждого года (для упрощения).</a:t>
          </a:r>
          <a:endParaRPr lang="ru-RU" sz="1100" baseline="0"/>
        </a:p>
        <a:p>
          <a:r>
            <a:rPr lang="ru-RU" sz="1100" baseline="0"/>
            <a:t>Ставка дисконтирования, принятая в организации  - 10% .</a:t>
          </a:r>
        </a:p>
        <a:p>
          <a:endParaRPr lang="ru-RU" sz="1100" baseline="0"/>
        </a:p>
        <a:p>
          <a:r>
            <a:rPr lang="ru-RU" sz="1100" i="1" baseline="0"/>
            <a:t>Дополнительные условия: </a:t>
          </a:r>
          <a:r>
            <a:rPr lang="ru-RU" sz="1100" i="0" baseline="0"/>
            <a:t>в следующем отчетном году было фактически затрачено 170 000 руб. на исправление брака/замену неисправной стиральной машины.</a:t>
          </a:r>
          <a:endParaRPr lang="sk-SK" sz="1100" i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133350</xdr:rowOff>
    </xdr:from>
    <xdr:to>
      <xdr:col>12</xdr:col>
      <xdr:colOff>35719</xdr:colOff>
      <xdr:row>6</xdr:row>
      <xdr:rowOff>35718</xdr:rowOff>
    </xdr:to>
    <xdr:sp macro="" textlink="">
      <xdr:nvSpPr>
        <xdr:cNvPr id="3" name="TextovéPole 1"/>
        <xdr:cNvSpPr txBox="1"/>
      </xdr:nvSpPr>
      <xdr:spPr>
        <a:xfrm>
          <a:off x="254794" y="133350"/>
          <a:ext cx="9115425" cy="1116806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ru-RU" sz="1100" b="1"/>
            <a:t>Пример</a:t>
          </a:r>
          <a:r>
            <a:rPr lang="ru-RU" sz="1100" b="1" baseline="0"/>
            <a:t> 3</a:t>
          </a:r>
          <a:r>
            <a:rPr lang="ru-RU" sz="1100" b="1"/>
            <a:t>.</a:t>
          </a:r>
          <a:r>
            <a:rPr lang="ru-RU" sz="1100"/>
            <a:t> По состоянию на отчетную дату организация</a:t>
          </a:r>
          <a:r>
            <a:rPr lang="ru-RU" sz="1100" baseline="0"/>
            <a:t> является стороной судебного дела о нарушении налогового законодательства в части налога на имущество</a:t>
          </a:r>
          <a:r>
            <a:rPr lang="ru-RU" sz="1100"/>
            <a:t>. На основе заключения юридического</a:t>
          </a:r>
          <a:r>
            <a:rPr lang="ru-RU" sz="1100" baseline="0"/>
            <a:t> отдела</a:t>
          </a:r>
          <a:r>
            <a:rPr lang="ru-RU" sz="1100"/>
            <a:t> сделан вывод, что более вероятно, что судебное дело</a:t>
          </a:r>
          <a:r>
            <a:rPr lang="ru-RU" sz="1100" baseline="0"/>
            <a:t> будет проиграно организацией</a:t>
          </a:r>
          <a:r>
            <a:rPr lang="ru-RU" sz="1100"/>
            <a:t>.  С вероятностью 70% сумма доначисленных</a:t>
          </a:r>
          <a:r>
            <a:rPr lang="ru-RU" sz="1100" baseline="0"/>
            <a:t> налогов составит</a:t>
          </a:r>
          <a:r>
            <a:rPr lang="ru-RU" sz="1100"/>
            <a:t>  1000—1500 тыс. руб., либо с вероятностью 20% — от 1500 тыс. руб. до 2000 тыс. руб., либо с вероятностью 10% - от 2000 тыс. руб. до</a:t>
          </a:r>
          <a:r>
            <a:rPr lang="ru-RU" sz="1100" baseline="0"/>
            <a:t> 2500 тыс. руб.</a:t>
          </a:r>
        </a:p>
        <a:p>
          <a:r>
            <a:rPr lang="ru-RU" sz="1100" i="1" baseline="0"/>
            <a:t>Дополнительные условия:</a:t>
          </a:r>
          <a:r>
            <a:rPr lang="ru-RU" sz="1100" baseline="0"/>
            <a:t> на следующую отчетную дату резерв аналогичным образом был переоценен и составил 1500 тыс. руб. В течение следующиего отчетного периода было вынесено судебное решение, согласно которому компания должна выплатить 1300 тыс. руб.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0"/>
  <sheetViews>
    <sheetView showGridLines="0" tabSelected="1" zoomScale="80" zoomScaleNormal="80" workbookViewId="0">
      <selection activeCell="G19" sqref="G19"/>
    </sheetView>
  </sheetViews>
  <sheetFormatPr defaultColWidth="9.1796875" defaultRowHeight="12.5"/>
  <cols>
    <col min="1" max="1" width="3.453125" style="26" customWidth="1"/>
    <col min="2" max="2" width="3.1796875" style="26" customWidth="1"/>
    <col min="3" max="3" width="29.453125" style="26" customWidth="1"/>
    <col min="4" max="4" width="20.453125" style="26" customWidth="1"/>
    <col min="5" max="5" width="23.54296875" style="26" customWidth="1"/>
    <col min="6" max="6" width="14.81640625" style="26" customWidth="1"/>
    <col min="7" max="7" width="20" style="26" customWidth="1"/>
    <col min="8" max="8" width="20.81640625" style="26" customWidth="1"/>
    <col min="9" max="9" width="19.7265625" style="26" customWidth="1"/>
    <col min="10" max="16384" width="9.1796875" style="26"/>
  </cols>
  <sheetData>
    <row r="4" spans="1:9" s="26" customFormat="1"/>
    <row r="5" spans="1:9" s="26" customFormat="1"/>
    <row r="6" spans="1:9" s="26" customFormat="1"/>
    <row r="7" spans="1:9" s="26" customFormat="1" ht="13">
      <c r="C7" s="11" t="s">
        <v>0</v>
      </c>
    </row>
    <row r="9" spans="1:9" s="26" customFormat="1" ht="13">
      <c r="C9" s="14" t="s">
        <v>1</v>
      </c>
      <c r="D9" s="14" t="s">
        <v>2</v>
      </c>
      <c r="E9" s="14" t="s">
        <v>11</v>
      </c>
      <c r="F9" s="14" t="s">
        <v>10</v>
      </c>
      <c r="G9" s="14" t="s">
        <v>12</v>
      </c>
      <c r="H9" s="14" t="s">
        <v>12</v>
      </c>
      <c r="I9" s="14" t="s">
        <v>12</v>
      </c>
    </row>
    <row r="10" spans="1:9" s="26" customFormat="1" ht="39">
      <c r="B10" s="1"/>
      <c r="C10" s="1" t="s">
        <v>26</v>
      </c>
      <c r="D10" s="59" t="s">
        <v>27</v>
      </c>
      <c r="E10" s="59" t="s">
        <v>28</v>
      </c>
      <c r="F10" s="59" t="s">
        <v>29</v>
      </c>
      <c r="G10" s="59" t="s">
        <v>48</v>
      </c>
      <c r="H10" s="59" t="s">
        <v>30</v>
      </c>
      <c r="I10" s="59" t="s">
        <v>31</v>
      </c>
    </row>
    <row r="11" spans="1:9" s="26" customFormat="1">
      <c r="B11" s="37"/>
      <c r="C11" s="37" t="s">
        <v>23</v>
      </c>
      <c r="D11" s="37">
        <v>3000</v>
      </c>
      <c r="E11" s="38">
        <v>20</v>
      </c>
      <c r="F11" s="4">
        <v>0.3</v>
      </c>
      <c r="G11" s="5">
        <f>D11*E11</f>
        <v>60000</v>
      </c>
      <c r="H11" s="5">
        <f>G11*F11</f>
        <v>18000</v>
      </c>
      <c r="I11" s="5">
        <f>G11+H11</f>
        <v>78000</v>
      </c>
    </row>
    <row r="12" spans="1:9" s="26" customFormat="1">
      <c r="B12" s="37"/>
      <c r="C12" s="37" t="s">
        <v>24</v>
      </c>
      <c r="D12" s="37">
        <v>3500</v>
      </c>
      <c r="E12" s="38">
        <v>8</v>
      </c>
      <c r="F12" s="4">
        <v>0.3</v>
      </c>
      <c r="G12" s="5">
        <f>D12*E12</f>
        <v>28000</v>
      </c>
      <c r="H12" s="5">
        <f>G12*F12</f>
        <v>8400</v>
      </c>
      <c r="I12" s="5">
        <f>G12+H12</f>
        <v>36400</v>
      </c>
    </row>
    <row r="13" spans="1:9" s="26" customFormat="1">
      <c r="B13" s="37"/>
      <c r="C13" s="37" t="s">
        <v>25</v>
      </c>
      <c r="D13" s="37">
        <v>4000</v>
      </c>
      <c r="E13" s="38">
        <v>14</v>
      </c>
      <c r="F13" s="4">
        <v>0.3</v>
      </c>
      <c r="G13" s="5">
        <f>D13*E13</f>
        <v>56000</v>
      </c>
      <c r="H13" s="5">
        <f>G13*F13</f>
        <v>16800</v>
      </c>
      <c r="I13" s="5">
        <f>G13+H13</f>
        <v>72800</v>
      </c>
    </row>
    <row r="14" spans="1:9" s="26" customFormat="1" ht="13">
      <c r="B14" s="7"/>
      <c r="C14" s="7" t="s">
        <v>41</v>
      </c>
      <c r="D14" s="8"/>
      <c r="E14" s="8"/>
      <c r="F14" s="39"/>
      <c r="G14" s="10">
        <f>SUM(G11:G13)</f>
        <v>144000</v>
      </c>
      <c r="H14" s="10">
        <f>SUM(H11:H13)</f>
        <v>43200</v>
      </c>
      <c r="I14" s="10">
        <f>SUM(I11:I13)</f>
        <v>187200</v>
      </c>
    </row>
    <row r="16" spans="1:9" s="26" customFormat="1" ht="13">
      <c r="C16" s="11" t="s">
        <v>50</v>
      </c>
    </row>
    <row r="17" spans="1:9" s="26" customFormat="1"/>
    <row r="18" spans="1:9" s="26" customFormat="1" ht="13">
      <c r="B18" s="17"/>
      <c r="C18" s="17" t="s">
        <v>13</v>
      </c>
      <c r="D18" s="18" t="s">
        <v>14</v>
      </c>
      <c r="E18" s="18" t="s">
        <v>15</v>
      </c>
    </row>
    <row r="19" spans="1:9" s="26" customFormat="1" ht="13">
      <c r="B19" s="19">
        <v>1</v>
      </c>
      <c r="C19" s="19" t="s">
        <v>51</v>
      </c>
      <c r="D19" s="20"/>
      <c r="E19" s="21"/>
    </row>
    <row r="20" spans="1:9" s="26" customFormat="1">
      <c r="B20" s="22"/>
      <c r="C20" s="22" t="s">
        <v>32</v>
      </c>
      <c r="D20" s="23">
        <f>I14</f>
        <v>187200</v>
      </c>
      <c r="E20" s="24"/>
    </row>
    <row r="21" spans="1:9" s="26" customFormat="1" ht="25">
      <c r="B21" s="22"/>
      <c r="C21" s="22" t="s">
        <v>16</v>
      </c>
      <c r="D21" s="24"/>
      <c r="E21" s="23">
        <f>I14</f>
        <v>187200</v>
      </c>
    </row>
    <row r="22" spans="1:9" s="26" customFormat="1" ht="13">
      <c r="B22" s="19">
        <v>2</v>
      </c>
      <c r="C22" s="19" t="s">
        <v>18</v>
      </c>
      <c r="D22" s="20"/>
      <c r="E22" s="21"/>
    </row>
    <row r="23" spans="1:9" s="26" customFormat="1" ht="25">
      <c r="B23" s="22"/>
      <c r="C23" s="22" t="s">
        <v>16</v>
      </c>
      <c r="D23" s="23">
        <v>20000</v>
      </c>
      <c r="E23" s="24"/>
    </row>
    <row r="24" spans="1:9" s="26" customFormat="1" ht="25">
      <c r="B24" s="22"/>
      <c r="C24" s="22" t="s">
        <v>33</v>
      </c>
      <c r="D24" s="24"/>
      <c r="E24" s="23">
        <f>D23</f>
        <v>20000</v>
      </c>
    </row>
    <row r="25" spans="1:9" s="26" customFormat="1" ht="25">
      <c r="B25" s="22"/>
      <c r="C25" s="22" t="s">
        <v>16</v>
      </c>
      <c r="D25" s="23">
        <f>D23*0.3</f>
        <v>6000</v>
      </c>
      <c r="E25" s="24"/>
    </row>
    <row r="26" spans="1:9" s="26" customFormat="1" ht="25">
      <c r="B26" s="22"/>
      <c r="C26" s="22" t="s">
        <v>34</v>
      </c>
      <c r="D26" s="24"/>
      <c r="E26" s="23">
        <f>D25</f>
        <v>6000</v>
      </c>
    </row>
    <row r="27" spans="1:9" s="26" customFormat="1" ht="13">
      <c r="B27" s="17"/>
      <c r="C27" s="17" t="s">
        <v>22</v>
      </c>
      <c r="D27" s="42">
        <f>SUM(D19:D26)</f>
        <v>213200</v>
      </c>
      <c r="E27" s="42">
        <f>SUM(E19:E26)</f>
        <v>213200</v>
      </c>
    </row>
    <row r="28" spans="1:9" s="26" customFormat="1">
      <c r="D28" s="43"/>
      <c r="E28" s="43" t="b">
        <f>D27=E27</f>
        <v>1</v>
      </c>
    </row>
    <row r="30" spans="1:9" s="26" customFormat="1" ht="13">
      <c r="B30" s="45" t="s">
        <v>65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J69"/>
  <sheetViews>
    <sheetView showGridLines="0" topLeftCell="A49" zoomScale="80" zoomScaleNormal="80" workbookViewId="0">
      <selection activeCell="C17" sqref="C17"/>
    </sheetView>
  </sheetViews>
  <sheetFormatPr defaultColWidth="9.1796875" defaultRowHeight="12.5"/>
  <cols>
    <col min="1" max="1" width="6.54296875" style="26" customWidth="1"/>
    <col min="2" max="2" width="2.26953125" style="26" bestFit="1" customWidth="1"/>
    <col min="3" max="3" width="35.81640625" style="26" customWidth="1"/>
    <col min="4" max="4" width="23" style="26" customWidth="1"/>
    <col min="5" max="5" width="22.7265625" style="26" customWidth="1"/>
    <col min="6" max="6" width="16" style="26" customWidth="1"/>
    <col min="7" max="7" width="13.1796875" style="26" customWidth="1"/>
    <col min="8" max="9" width="11.26953125" style="26" bestFit="1" customWidth="1"/>
    <col min="10" max="10" width="12.453125" style="26" customWidth="1"/>
    <col min="11" max="16384" width="9.1796875" style="26"/>
  </cols>
  <sheetData>
    <row r="14" spans="3:8" ht="13">
      <c r="C14" s="11" t="s">
        <v>0</v>
      </c>
      <c r="D14" s="25"/>
      <c r="E14" s="25"/>
      <c r="F14" s="25"/>
      <c r="G14" s="25"/>
      <c r="H14" s="25"/>
    </row>
    <row r="15" spans="3:8" ht="13">
      <c r="C15" s="12"/>
      <c r="D15" s="25"/>
      <c r="E15" s="25"/>
      <c r="F15" s="25"/>
      <c r="G15" s="25"/>
      <c r="H15" s="25"/>
    </row>
    <row r="16" spans="3:8" ht="13">
      <c r="C16" s="12"/>
      <c r="D16" s="13"/>
      <c r="E16" s="14" t="s">
        <v>1</v>
      </c>
      <c r="F16" s="14" t="s">
        <v>2</v>
      </c>
      <c r="G16" s="14" t="s">
        <v>3</v>
      </c>
      <c r="H16" s="25"/>
    </row>
    <row r="17" spans="2:10" ht="39">
      <c r="B17" s="1"/>
      <c r="C17" s="1" t="s">
        <v>35</v>
      </c>
      <c r="D17" s="59" t="s">
        <v>38</v>
      </c>
      <c r="E17" s="59" t="s">
        <v>39</v>
      </c>
      <c r="F17" s="59" t="s">
        <v>8</v>
      </c>
      <c r="G17" s="59" t="s">
        <v>9</v>
      </c>
      <c r="H17" s="25"/>
    </row>
    <row r="18" spans="2:10">
      <c r="B18" s="2"/>
      <c r="C18" s="2" t="s">
        <v>36</v>
      </c>
      <c r="D18" s="3">
        <v>0</v>
      </c>
      <c r="E18" s="3">
        <f>1500*D18</f>
        <v>0</v>
      </c>
      <c r="F18" s="4">
        <v>0.85</v>
      </c>
      <c r="G18" s="5">
        <f>E18*F18</f>
        <v>0</v>
      </c>
      <c r="H18" s="25"/>
    </row>
    <row r="19" spans="2:10">
      <c r="B19" s="2"/>
      <c r="C19" s="2" t="s">
        <v>37</v>
      </c>
      <c r="D19" s="3">
        <v>5000</v>
      </c>
      <c r="E19" s="3">
        <f>1500*D19</f>
        <v>7500000</v>
      </c>
      <c r="F19" s="4">
        <v>0.11</v>
      </c>
      <c r="G19" s="5">
        <f>E19*F19</f>
        <v>825000</v>
      </c>
      <c r="H19" s="25"/>
    </row>
    <row r="20" spans="2:10">
      <c r="B20" s="6"/>
      <c r="C20" s="6" t="s">
        <v>40</v>
      </c>
      <c r="D20" s="3">
        <v>20000</v>
      </c>
      <c r="E20" s="3">
        <f>1500*D20</f>
        <v>30000000</v>
      </c>
      <c r="F20" s="4">
        <v>0.04</v>
      </c>
      <c r="G20" s="5">
        <f>E20*F20</f>
        <v>1200000</v>
      </c>
      <c r="H20" s="25"/>
    </row>
    <row r="21" spans="2:10" ht="13">
      <c r="B21" s="7"/>
      <c r="C21" s="7" t="s">
        <v>41</v>
      </c>
      <c r="D21" s="8" t="s">
        <v>4</v>
      </c>
      <c r="E21" s="8" t="s">
        <v>4</v>
      </c>
      <c r="F21" s="9">
        <f>SUM(F18:F20)</f>
        <v>1</v>
      </c>
      <c r="G21" s="10">
        <f>SUM(G18:G20)</f>
        <v>2025000</v>
      </c>
      <c r="H21" s="25"/>
    </row>
    <row r="22" spans="2:10">
      <c r="C22" s="15"/>
      <c r="D22" s="25"/>
      <c r="E22" s="25"/>
      <c r="F22" s="27"/>
      <c r="G22" s="25"/>
      <c r="H22" s="25"/>
    </row>
    <row r="23" spans="2:10">
      <c r="C23" s="15"/>
      <c r="D23" s="25"/>
      <c r="E23" s="25"/>
      <c r="F23" s="27"/>
      <c r="G23" s="25"/>
      <c r="H23" s="25"/>
    </row>
    <row r="24" spans="2:10" ht="13">
      <c r="C24" s="15"/>
      <c r="D24" s="28" t="s">
        <v>66</v>
      </c>
      <c r="E24" s="29"/>
      <c r="F24" s="28" t="s">
        <v>46</v>
      </c>
      <c r="G24" s="28" t="s">
        <v>47</v>
      </c>
      <c r="H24" s="25"/>
    </row>
    <row r="25" spans="2:10" ht="39">
      <c r="B25" s="1"/>
      <c r="C25" s="1" t="s">
        <v>42</v>
      </c>
      <c r="D25" s="59" t="s">
        <v>43</v>
      </c>
      <c r="E25" s="59" t="s">
        <v>49</v>
      </c>
      <c r="F25" s="59" t="s">
        <v>45</v>
      </c>
      <c r="G25" s="59" t="s">
        <v>44</v>
      </c>
      <c r="H25" s="25"/>
    </row>
    <row r="26" spans="2:10">
      <c r="B26" s="30"/>
      <c r="C26" s="44">
        <v>1</v>
      </c>
      <c r="D26" s="31">
        <f>1/(1+10%)^C26</f>
        <v>0.90909090909090906</v>
      </c>
      <c r="E26" s="4">
        <v>0.1</v>
      </c>
      <c r="F26" s="5">
        <f>$G$21*E26</f>
        <v>202500</v>
      </c>
      <c r="G26" s="5">
        <f>F26*D26</f>
        <v>184090.90909090909</v>
      </c>
      <c r="H26" s="46"/>
      <c r="I26" s="48"/>
      <c r="J26" s="48"/>
    </row>
    <row r="27" spans="2:10">
      <c r="B27" s="30"/>
      <c r="C27" s="44">
        <v>2</v>
      </c>
      <c r="D27" s="31">
        <f t="shared" ref="D27:D30" si="0">1/(1+10%)^C27</f>
        <v>0.82644628099173545</v>
      </c>
      <c r="E27" s="4">
        <v>0.15</v>
      </c>
      <c r="F27" s="5">
        <f>$G$21*E27</f>
        <v>303750</v>
      </c>
      <c r="G27" s="5">
        <f t="shared" ref="G27:G30" si="1">F27*D27</f>
        <v>251033.05785123963</v>
      </c>
      <c r="H27" s="46"/>
      <c r="I27" s="48"/>
    </row>
    <row r="28" spans="2:10">
      <c r="B28" s="30"/>
      <c r="C28" s="44">
        <v>3</v>
      </c>
      <c r="D28" s="31">
        <f t="shared" si="0"/>
        <v>0.75131480090157754</v>
      </c>
      <c r="E28" s="4">
        <v>0.2</v>
      </c>
      <c r="F28" s="5">
        <f>$G$21*E28</f>
        <v>405000</v>
      </c>
      <c r="G28" s="5">
        <f t="shared" si="1"/>
        <v>304282.49436513887</v>
      </c>
      <c r="H28" s="46"/>
    </row>
    <row r="29" spans="2:10">
      <c r="B29" s="30"/>
      <c r="C29" s="44">
        <v>4</v>
      </c>
      <c r="D29" s="31">
        <f t="shared" si="0"/>
        <v>0.68301345536507052</v>
      </c>
      <c r="E29" s="4">
        <v>0.25</v>
      </c>
      <c r="F29" s="5">
        <f>$G$21*E29</f>
        <v>506250</v>
      </c>
      <c r="G29" s="5">
        <f t="shared" si="1"/>
        <v>345775.56177856697</v>
      </c>
      <c r="H29" s="46"/>
    </row>
    <row r="30" spans="2:10">
      <c r="B30" s="30"/>
      <c r="C30" s="44">
        <v>5</v>
      </c>
      <c r="D30" s="31">
        <f t="shared" si="0"/>
        <v>0.62092132305915493</v>
      </c>
      <c r="E30" s="4">
        <v>0.3</v>
      </c>
      <c r="F30" s="5">
        <f>$G$21*E30</f>
        <v>607500</v>
      </c>
      <c r="G30" s="5">
        <f t="shared" si="1"/>
        <v>377209.7037584366</v>
      </c>
      <c r="H30" s="46"/>
    </row>
    <row r="31" spans="2:10" ht="13">
      <c r="B31" s="16"/>
      <c r="C31" s="16" t="s">
        <v>41</v>
      </c>
      <c r="D31" s="32"/>
      <c r="E31" s="39">
        <f>SUM(E26:E30)</f>
        <v>1</v>
      </c>
      <c r="F31" s="10">
        <f>SUM(F26:F30)</f>
        <v>2025000</v>
      </c>
      <c r="G31" s="10">
        <f>SUM(G26:G30)</f>
        <v>1462391.7268442912</v>
      </c>
      <c r="H31" s="46"/>
    </row>
    <row r="32" spans="2:10">
      <c r="C32" s="33"/>
      <c r="D32" s="34"/>
      <c r="E32" s="35"/>
      <c r="F32" s="36"/>
      <c r="G32" s="36"/>
      <c r="H32" s="25"/>
    </row>
    <row r="33" spans="2:8">
      <c r="C33" s="33"/>
      <c r="D33" s="34"/>
      <c r="E33" s="35"/>
      <c r="F33" s="36"/>
      <c r="G33" s="36"/>
      <c r="H33" s="25"/>
    </row>
    <row r="34" spans="2:8" ht="13">
      <c r="C34" s="11" t="s">
        <v>50</v>
      </c>
      <c r="D34" s="34"/>
      <c r="E34" s="35"/>
      <c r="F34" s="36"/>
      <c r="G34" s="36"/>
      <c r="H34" s="25"/>
    </row>
    <row r="35" spans="2:8">
      <c r="C35" s="33"/>
      <c r="D35" s="34"/>
      <c r="E35" s="35"/>
      <c r="F35" s="36"/>
      <c r="G35" s="36"/>
      <c r="H35" s="25"/>
    </row>
    <row r="36" spans="2:8" ht="13">
      <c r="B36" s="17"/>
      <c r="C36" s="17" t="s">
        <v>13</v>
      </c>
      <c r="D36" s="18" t="s">
        <v>14</v>
      </c>
      <c r="E36" s="18" t="s">
        <v>15</v>
      </c>
      <c r="F36" s="36"/>
      <c r="G36" s="36"/>
      <c r="H36" s="25"/>
    </row>
    <row r="37" spans="2:8" ht="13">
      <c r="B37" s="19">
        <v>1</v>
      </c>
      <c r="C37" s="19" t="s">
        <v>51</v>
      </c>
      <c r="D37" s="20"/>
      <c r="E37" s="21"/>
      <c r="F37" s="27"/>
      <c r="G37" s="25"/>
      <c r="H37" s="25"/>
    </row>
    <row r="38" spans="2:8">
      <c r="B38" s="22"/>
      <c r="C38" s="22" t="s">
        <v>54</v>
      </c>
      <c r="D38" s="23">
        <f>G31</f>
        <v>1462391.7268442912</v>
      </c>
      <c r="E38" s="24"/>
      <c r="F38" s="27"/>
      <c r="G38" s="47"/>
      <c r="H38" s="25"/>
    </row>
    <row r="39" spans="2:8">
      <c r="B39" s="22"/>
      <c r="C39" s="22" t="s">
        <v>16</v>
      </c>
      <c r="D39" s="24"/>
      <c r="E39" s="23">
        <f>G31</f>
        <v>1462391.7268442912</v>
      </c>
    </row>
    <row r="40" spans="2:8" ht="13">
      <c r="B40" s="19">
        <v>2</v>
      </c>
      <c r="C40" s="19" t="s">
        <v>55</v>
      </c>
      <c r="D40" s="20"/>
      <c r="E40" s="21"/>
    </row>
    <row r="41" spans="2:8">
      <c r="B41" s="22"/>
      <c r="C41" s="22" t="s">
        <v>56</v>
      </c>
      <c r="D41" s="23">
        <f>G31*10%</f>
        <v>146239.17268442913</v>
      </c>
      <c r="E41" s="24"/>
    </row>
    <row r="42" spans="2:8">
      <c r="B42" s="22"/>
      <c r="C42" s="22" t="s">
        <v>16</v>
      </c>
      <c r="D42" s="24"/>
      <c r="E42" s="23">
        <f>D41</f>
        <v>146239.17268442913</v>
      </c>
    </row>
    <row r="43" spans="2:8" ht="13">
      <c r="B43" s="19">
        <v>3</v>
      </c>
      <c r="C43" s="19" t="s">
        <v>53</v>
      </c>
      <c r="D43" s="20"/>
      <c r="E43" s="21"/>
    </row>
    <row r="44" spans="2:8">
      <c r="B44" s="22"/>
      <c r="C44" s="22" t="s">
        <v>16</v>
      </c>
      <c r="D44" s="23">
        <v>170000</v>
      </c>
      <c r="E44" s="24"/>
    </row>
    <row r="45" spans="2:8">
      <c r="B45" s="22"/>
      <c r="C45" s="22" t="s">
        <v>57</v>
      </c>
      <c r="D45" s="24"/>
      <c r="E45" s="23">
        <v>105000</v>
      </c>
    </row>
    <row r="46" spans="2:8" ht="25">
      <c r="B46" s="22"/>
      <c r="C46" s="22" t="s">
        <v>33</v>
      </c>
      <c r="D46" s="24"/>
      <c r="E46" s="23">
        <v>50000</v>
      </c>
    </row>
    <row r="47" spans="2:8" ht="25">
      <c r="B47" s="22"/>
      <c r="C47" s="22" t="s">
        <v>34</v>
      </c>
      <c r="D47" s="24"/>
      <c r="E47" s="23">
        <f>E46*0.3</f>
        <v>15000</v>
      </c>
    </row>
    <row r="48" spans="2:8" ht="13">
      <c r="B48" s="17"/>
      <c r="C48" s="17" t="s">
        <v>22</v>
      </c>
      <c r="D48" s="42">
        <f>SUM(D37:D47)</f>
        <v>1778630.8995287204</v>
      </c>
      <c r="E48" s="42">
        <f>SUM(E37:E47)</f>
        <v>1778630.8995287204</v>
      </c>
    </row>
    <row r="49" spans="1:6">
      <c r="D49" s="43"/>
      <c r="E49" s="43" t="b">
        <f>D48=E48</f>
        <v>1</v>
      </c>
    </row>
    <row r="52" spans="1:6" ht="13">
      <c r="C52" s="11" t="s">
        <v>64</v>
      </c>
    </row>
    <row r="54" spans="1:6" ht="13">
      <c r="B54" s="17"/>
      <c r="C54" s="17" t="s">
        <v>62</v>
      </c>
      <c r="D54" s="17" t="s">
        <v>61</v>
      </c>
      <c r="E54" s="17" t="s">
        <v>63</v>
      </c>
    </row>
    <row r="55" spans="1:6">
      <c r="A55" s="49"/>
      <c r="B55" s="53"/>
      <c r="C55" s="53" t="s">
        <v>58</v>
      </c>
      <c r="D55" s="55"/>
      <c r="E55" s="55"/>
    </row>
    <row r="56" spans="1:6">
      <c r="A56" s="49"/>
      <c r="B56" s="54"/>
      <c r="C56" s="54" t="s">
        <v>59</v>
      </c>
      <c r="D56" s="55">
        <f>SUM(G28:G30)</f>
        <v>1027267.7599021425</v>
      </c>
      <c r="E56" s="55">
        <f>SUM(G27:G30)</f>
        <v>1278300.817753382</v>
      </c>
    </row>
    <row r="57" spans="1:6">
      <c r="A57" s="49"/>
      <c r="B57" s="24"/>
      <c r="C57" s="24"/>
      <c r="D57" s="55"/>
      <c r="E57" s="55"/>
    </row>
    <row r="58" spans="1:6">
      <c r="A58" s="49"/>
      <c r="B58" s="53"/>
      <c r="C58" s="53" t="s">
        <v>60</v>
      </c>
      <c r="D58" s="55"/>
      <c r="E58" s="55"/>
    </row>
    <row r="59" spans="1:6">
      <c r="A59" s="51"/>
      <c r="B59" s="54"/>
      <c r="C59" s="54" t="s">
        <v>59</v>
      </c>
      <c r="D59" s="55">
        <f>E39+E42-D44-D56</f>
        <v>411363.13962657796</v>
      </c>
      <c r="E59" s="55">
        <f>G26</f>
        <v>184090.90909090909</v>
      </c>
    </row>
    <row r="60" spans="1:6">
      <c r="A60" s="49"/>
      <c r="B60" s="49"/>
      <c r="C60" s="56"/>
      <c r="D60" s="58" t="b">
        <f>SUM(D56,D59)=E39+E42-D44</f>
        <v>1</v>
      </c>
      <c r="E60" s="58" t="b">
        <f>SUM(E56,E59)=E39</f>
        <v>1</v>
      </c>
      <c r="F60" s="57"/>
    </row>
    <row r="61" spans="1:6">
      <c r="A61" s="49"/>
      <c r="B61" s="49"/>
      <c r="C61" s="56"/>
      <c r="D61" s="56"/>
      <c r="E61" s="57"/>
      <c r="F61" s="57"/>
    </row>
    <row r="62" spans="1:6">
      <c r="A62" s="49"/>
      <c r="B62" s="49"/>
      <c r="C62" s="56"/>
      <c r="D62" s="56"/>
      <c r="E62" s="57"/>
      <c r="F62" s="57"/>
    </row>
    <row r="63" spans="1:6" ht="13">
      <c r="A63" s="49"/>
      <c r="B63" s="45" t="s">
        <v>67</v>
      </c>
      <c r="C63" s="56"/>
      <c r="D63" s="56"/>
      <c r="E63" s="57"/>
      <c r="F63" s="57"/>
    </row>
    <row r="64" spans="1:6">
      <c r="A64" s="49"/>
      <c r="B64" s="49"/>
      <c r="C64" s="56"/>
      <c r="D64" s="56"/>
      <c r="E64" s="57"/>
      <c r="F64" s="57"/>
    </row>
    <row r="65" spans="1:6">
      <c r="A65" s="49"/>
      <c r="B65" s="49"/>
      <c r="C65" s="56"/>
      <c r="D65" s="56"/>
      <c r="E65" s="57"/>
      <c r="F65" s="57"/>
    </row>
    <row r="66" spans="1:6">
      <c r="A66" s="51"/>
      <c r="B66" s="51"/>
      <c r="C66" s="51"/>
      <c r="D66" s="51"/>
    </row>
    <row r="67" spans="1:6">
      <c r="A67" s="51"/>
      <c r="B67" s="51"/>
      <c r="C67" s="51"/>
      <c r="D67" s="51"/>
    </row>
    <row r="68" spans="1:6">
      <c r="A68" s="52"/>
      <c r="B68" s="52"/>
      <c r="C68" s="52"/>
      <c r="D68" s="52"/>
    </row>
    <row r="69" spans="1:6">
      <c r="A69" s="50"/>
      <c r="B69" s="50"/>
      <c r="C69" s="50"/>
      <c r="D69" s="50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topLeftCell="A13" zoomScale="80" zoomScaleNormal="80" workbookViewId="0">
      <selection activeCell="D30" sqref="D30"/>
    </sheetView>
  </sheetViews>
  <sheetFormatPr defaultColWidth="9.1796875" defaultRowHeight="12.5"/>
  <cols>
    <col min="1" max="1" width="2.7265625" style="26" customWidth="1"/>
    <col min="2" max="2" width="3.26953125" style="26" customWidth="1"/>
    <col min="3" max="3" width="26.453125" style="26" customWidth="1"/>
    <col min="4" max="4" width="23.1796875" style="26" customWidth="1"/>
    <col min="5" max="5" width="19.453125" style="26" customWidth="1"/>
    <col min="6" max="6" width="9.1796875" style="26" customWidth="1"/>
    <col min="7" max="7" width="13.453125" style="26" customWidth="1"/>
    <col min="8" max="16384" width="9.1796875" style="26"/>
  </cols>
  <sheetData>
    <row r="1" spans="2:7" ht="30" customHeight="1"/>
    <row r="8" spans="2:7" ht="13">
      <c r="C8" s="11" t="s">
        <v>0</v>
      </c>
    </row>
    <row r="10" spans="2:7" ht="13">
      <c r="C10" s="14" t="s">
        <v>1</v>
      </c>
      <c r="D10" s="14" t="s">
        <v>2</v>
      </c>
      <c r="E10" s="14" t="s">
        <v>11</v>
      </c>
      <c r="F10" s="14" t="s">
        <v>10</v>
      </c>
      <c r="G10" s="14" t="s">
        <v>12</v>
      </c>
    </row>
    <row r="11" spans="2:7" ht="39">
      <c r="B11" s="1"/>
      <c r="C11" s="59" t="s">
        <v>5</v>
      </c>
      <c r="D11" s="59" t="s">
        <v>6</v>
      </c>
      <c r="E11" s="59" t="s">
        <v>7</v>
      </c>
      <c r="F11" s="59" t="s">
        <v>8</v>
      </c>
      <c r="G11" s="59" t="s">
        <v>9</v>
      </c>
    </row>
    <row r="12" spans="2:7">
      <c r="B12" s="37"/>
      <c r="C12" s="37">
        <v>1000000</v>
      </c>
      <c r="D12" s="37">
        <v>1500000</v>
      </c>
      <c r="E12" s="38">
        <f>(C12+D12)/2</f>
        <v>1250000</v>
      </c>
      <c r="F12" s="4">
        <v>0.7</v>
      </c>
      <c r="G12" s="5">
        <f>E12*F12</f>
        <v>875000</v>
      </c>
    </row>
    <row r="13" spans="2:7">
      <c r="B13" s="37"/>
      <c r="C13" s="37">
        <v>1500000</v>
      </c>
      <c r="D13" s="37">
        <v>2000000</v>
      </c>
      <c r="E13" s="38">
        <f>(C13+D13)/2</f>
        <v>1750000</v>
      </c>
      <c r="F13" s="4">
        <v>0.2</v>
      </c>
      <c r="G13" s="5">
        <f>E13*F13</f>
        <v>350000</v>
      </c>
    </row>
    <row r="14" spans="2:7">
      <c r="B14" s="37"/>
      <c r="C14" s="37">
        <v>2000000</v>
      </c>
      <c r="D14" s="37">
        <v>2500000</v>
      </c>
      <c r="E14" s="38">
        <f>(C14+D14)/2</f>
        <v>2250000</v>
      </c>
      <c r="F14" s="4">
        <v>0.1</v>
      </c>
      <c r="G14" s="5">
        <f>E14*F14</f>
        <v>225000</v>
      </c>
    </row>
    <row r="15" spans="2:7" ht="13">
      <c r="B15" s="7"/>
      <c r="C15" s="7"/>
      <c r="D15" s="7"/>
      <c r="E15" s="8" t="s">
        <v>4</v>
      </c>
      <c r="F15" s="39">
        <f>SUM(F12:F14)</f>
        <v>0.99999999999999989</v>
      </c>
      <c r="G15" s="10">
        <f>SUM(G12:G14)</f>
        <v>1450000</v>
      </c>
    </row>
    <row r="17" spans="2:9" ht="13">
      <c r="C17" s="11" t="s">
        <v>50</v>
      </c>
    </row>
    <row r="19" spans="2:9" ht="13">
      <c r="B19" s="17"/>
      <c r="C19" s="17" t="s">
        <v>13</v>
      </c>
      <c r="D19" s="18" t="s">
        <v>14</v>
      </c>
      <c r="E19" s="18" t="s">
        <v>15</v>
      </c>
    </row>
    <row r="20" spans="2:9" ht="15" customHeight="1">
      <c r="B20" s="19">
        <v>1</v>
      </c>
      <c r="C20" s="19" t="s">
        <v>51</v>
      </c>
      <c r="D20" s="20"/>
      <c r="E20" s="21"/>
    </row>
    <row r="21" spans="2:9" ht="25">
      <c r="B21" s="22"/>
      <c r="C21" s="22" t="s">
        <v>21</v>
      </c>
      <c r="D21" s="23">
        <f>G15</f>
        <v>1450000</v>
      </c>
      <c r="E21" s="24"/>
      <c r="I21" s="48"/>
    </row>
    <row r="22" spans="2:9" ht="25">
      <c r="B22" s="22"/>
      <c r="C22" s="22" t="s">
        <v>16</v>
      </c>
      <c r="D22" s="24"/>
      <c r="E22" s="23">
        <f>G15</f>
        <v>1450000</v>
      </c>
    </row>
    <row r="23" spans="2:9" ht="27.75" customHeight="1">
      <c r="B23" s="19">
        <v>2</v>
      </c>
      <c r="C23" s="19" t="s">
        <v>52</v>
      </c>
      <c r="D23" s="40"/>
      <c r="E23" s="41"/>
    </row>
    <row r="24" spans="2:9" ht="25">
      <c r="B24" s="22"/>
      <c r="C24" s="22" t="s">
        <v>21</v>
      </c>
      <c r="D24" s="23">
        <f>1500000-D21</f>
        <v>50000</v>
      </c>
      <c r="E24" s="24"/>
    </row>
    <row r="25" spans="2:9" ht="25">
      <c r="B25" s="22"/>
      <c r="C25" s="22" t="s">
        <v>16</v>
      </c>
      <c r="D25" s="24"/>
      <c r="E25" s="23">
        <f>1500000-E22</f>
        <v>50000</v>
      </c>
    </row>
    <row r="26" spans="2:9" ht="15" customHeight="1">
      <c r="B26" s="19">
        <v>3</v>
      </c>
      <c r="C26" s="19" t="s">
        <v>18</v>
      </c>
      <c r="D26" s="20"/>
      <c r="E26" s="21"/>
    </row>
    <row r="27" spans="2:9" ht="25">
      <c r="B27" s="22"/>
      <c r="C27" s="22" t="s">
        <v>16</v>
      </c>
      <c r="D27" s="23">
        <v>1300000</v>
      </c>
      <c r="E27" s="24"/>
    </row>
    <row r="28" spans="2:9" ht="25">
      <c r="B28" s="22"/>
      <c r="C28" s="22" t="s">
        <v>19</v>
      </c>
      <c r="D28" s="24"/>
      <c r="E28" s="23">
        <f>D27</f>
        <v>1300000</v>
      </c>
    </row>
    <row r="29" spans="2:9" ht="13">
      <c r="B29" s="19">
        <v>4</v>
      </c>
      <c r="C29" s="19" t="s">
        <v>17</v>
      </c>
      <c r="D29" s="20"/>
      <c r="E29" s="21"/>
    </row>
    <row r="30" spans="2:9" ht="25">
      <c r="B30" s="22"/>
      <c r="C30" s="22" t="s">
        <v>16</v>
      </c>
      <c r="D30" s="23">
        <f>E22+E25-D27</f>
        <v>200000</v>
      </c>
      <c r="E30" s="24"/>
    </row>
    <row r="31" spans="2:9">
      <c r="B31" s="22"/>
      <c r="C31" s="22" t="s">
        <v>20</v>
      </c>
      <c r="D31" s="24"/>
      <c r="E31" s="23">
        <f>D30</f>
        <v>200000</v>
      </c>
    </row>
    <row r="32" spans="2:9" ht="13">
      <c r="B32" s="17"/>
      <c r="C32" s="17" t="s">
        <v>22</v>
      </c>
      <c r="D32" s="42">
        <f>SUM(D20:D31)</f>
        <v>3000000</v>
      </c>
      <c r="E32" s="42">
        <f>SUM(E20:E31)</f>
        <v>3000000</v>
      </c>
    </row>
    <row r="33" spans="2:5">
      <c r="D33" s="43"/>
      <c r="E33" s="43" t="b">
        <f>D32=E32</f>
        <v>1</v>
      </c>
    </row>
    <row r="35" spans="2:5" ht="13">
      <c r="B35" s="45" t="s">
        <v>67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Пример 1</vt:lpstr>
      <vt:lpstr>Пример 2</vt:lpstr>
      <vt:lpstr>Пример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2022-12-19T12:39:12Z</dcterms:modified>
</cp:coreProperties>
</file>